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1580" windowHeight="5775" activeTab="1"/>
  </bookViews>
  <sheets>
    <sheet name="Eingaben" sheetId="1" r:id="rId1"/>
    <sheet name="Auswertungen" sheetId="2" r:id="rId2"/>
  </sheets>
  <definedNames/>
  <calcPr fullCalcOnLoad="1"/>
</workbook>
</file>

<file path=xl/sharedStrings.xml><?xml version="1.0" encoding="utf-8"?>
<sst xmlns="http://schemas.openxmlformats.org/spreadsheetml/2006/main" count="54" uniqueCount="38">
  <si>
    <t>Anschaffungskosten</t>
  </si>
  <si>
    <t>Nutzungsdauer</t>
  </si>
  <si>
    <t>Zinssatz</t>
  </si>
  <si>
    <t>abgesetzte Menge</t>
  </si>
  <si>
    <t>Fixe Kosten</t>
  </si>
  <si>
    <t>Variable Kosten</t>
  </si>
  <si>
    <t>Alternative 1</t>
  </si>
  <si>
    <t>Alternative 2</t>
  </si>
  <si>
    <t>Kostenvergleichsrechnung</t>
  </si>
  <si>
    <t>fixe Kosten</t>
  </si>
  <si>
    <t>variable Kosten</t>
  </si>
  <si>
    <t>Gesamtkosten</t>
  </si>
  <si>
    <t>Gewinnvergleichsrechnung</t>
  </si>
  <si>
    <t>Erlöse</t>
  </si>
  <si>
    <t>Kosten</t>
  </si>
  <si>
    <t>Gewinn</t>
  </si>
  <si>
    <t>Verkaufspreis/Stück</t>
  </si>
  <si>
    <t>Rentabilitätsvergleichsrechnung</t>
  </si>
  <si>
    <t>Kosten (% Zins)</t>
  </si>
  <si>
    <t>Kapitaleinsatz</t>
  </si>
  <si>
    <t>Rentabilität</t>
  </si>
  <si>
    <t>Amortisationsvergleichsrechnung</t>
  </si>
  <si>
    <t>Abschreibung</t>
  </si>
  <si>
    <t>Kapitalrückfluss</t>
  </si>
  <si>
    <t>Amortisationszeit</t>
  </si>
  <si>
    <t>Auswertungen der statischen Investitionsrechnung</t>
  </si>
  <si>
    <t xml:space="preserve">Schlüsselungen </t>
  </si>
  <si>
    <t>Instandhaltung</t>
  </si>
  <si>
    <t>Gehälter</t>
  </si>
  <si>
    <t>sonstige K(f)</t>
  </si>
  <si>
    <t>Summe K(f)</t>
  </si>
  <si>
    <t>Einergiekosten/Stück</t>
  </si>
  <si>
    <t>Materialkosten/Stück</t>
  </si>
  <si>
    <t>Summe K(v)</t>
  </si>
  <si>
    <t>Statische Investitionsrechnung der Büro Design GmbH</t>
  </si>
  <si>
    <t>Abschreibungen</t>
  </si>
  <si>
    <t>kalk. Zins</t>
  </si>
  <si>
    <t>Löhne/gesamt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</si>
</sst>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&quot;Stück&quot;"/>
    <numFmt numFmtId="173" formatCode="#\ &quot;Jahre&quot;"/>
    <numFmt numFmtId="174" formatCode="0.0%"/>
    <numFmt numFmtId="175" formatCode="#.0\ &quot;Jahre&quot;"/>
    <numFmt numFmtId="176" formatCode="#.00\ &quot;Jahre&quot;"/>
    <numFmt numFmtId="177" formatCode="_-* #,##0.00\ [$€]_-;\-* #,##0.00\ [$€]_-;_-* &quot;-&quot;??\ [$€]_-;_-@_-"/>
    <numFmt numFmtId="178" formatCode="_-* #,##0.00\ [$€-40A]_-;\-* #,##0.00\ [$€-40A]_-;_-* &quot;-&quot;??\ [$€-40A]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0" fontId="0" fillId="3" borderId="7" xfId="20" applyNumberFormat="1" applyFill="1" applyBorder="1" applyAlignment="1">
      <alignment/>
    </xf>
    <xf numFmtId="10" fontId="0" fillId="3" borderId="8" xfId="2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3" borderId="8" xfId="0" applyNumberFormat="1" applyFill="1" applyBorder="1" applyAlignment="1">
      <alignment/>
    </xf>
    <xf numFmtId="173" fontId="0" fillId="4" borderId="6" xfId="0" applyNumberFormat="1" applyFill="1" applyBorder="1" applyAlignment="1">
      <alignment/>
    </xf>
    <xf numFmtId="9" fontId="0" fillId="4" borderId="6" xfId="20" applyFill="1" applyBorder="1" applyAlignment="1">
      <alignment/>
    </xf>
    <xf numFmtId="172" fontId="0" fillId="4" borderId="6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5" borderId="0" xfId="0" applyFill="1" applyAlignment="1">
      <alignment/>
    </xf>
    <xf numFmtId="170" fontId="0" fillId="5" borderId="0" xfId="21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Border="1" applyAlignment="1">
      <alignment/>
    </xf>
    <xf numFmtId="0" fontId="1" fillId="6" borderId="0" xfId="0" applyFont="1" applyFill="1" applyAlignment="1">
      <alignment/>
    </xf>
    <xf numFmtId="177" fontId="0" fillId="4" borderId="6" xfId="18" applyFill="1" applyBorder="1" applyAlignment="1">
      <alignment/>
    </xf>
    <xf numFmtId="177" fontId="0" fillId="3" borderId="6" xfId="18" applyFill="1" applyBorder="1" applyAlignment="1">
      <alignment/>
    </xf>
    <xf numFmtId="177" fontId="0" fillId="4" borderId="9" xfId="18" applyFill="1" applyBorder="1" applyAlignment="1">
      <alignment/>
    </xf>
    <xf numFmtId="177" fontId="0" fillId="3" borderId="7" xfId="18" applyFill="1" applyBorder="1" applyAlignment="1">
      <alignment/>
    </xf>
    <xf numFmtId="177" fontId="0" fillId="3" borderId="9" xfId="18" applyFill="1" applyBorder="1" applyAlignment="1">
      <alignment/>
    </xf>
    <xf numFmtId="177" fontId="0" fillId="3" borderId="8" xfId="18" applyFill="1" applyBorder="1" applyAlignment="1">
      <alignment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178" fontId="0" fillId="3" borderId="6" xfId="0" applyNumberFormat="1" applyFill="1" applyBorder="1" applyAlignment="1">
      <alignment/>
    </xf>
    <xf numFmtId="178" fontId="0" fillId="3" borderId="10" xfId="0" applyNumberFormat="1" applyFill="1" applyBorder="1" applyAlignment="1">
      <alignment/>
    </xf>
    <xf numFmtId="0" fontId="0" fillId="2" borderId="11" xfId="0" applyFill="1" applyBorder="1" applyAlignment="1">
      <alignment/>
    </xf>
    <xf numFmtId="177" fontId="0" fillId="4" borderId="12" xfId="18" applyFill="1" applyBorder="1" applyAlignment="1">
      <alignment/>
    </xf>
    <xf numFmtId="177" fontId="0" fillId="4" borderId="13" xfId="18" applyFill="1" applyBorder="1" applyAlignment="1">
      <alignment/>
    </xf>
    <xf numFmtId="0" fontId="1" fillId="2" borderId="14" xfId="0" applyFont="1" applyFill="1" applyBorder="1" applyAlignment="1">
      <alignment/>
    </xf>
    <xf numFmtId="177" fontId="0" fillId="3" borderId="15" xfId="18" applyFill="1" applyBorder="1" applyAlignment="1">
      <alignment/>
    </xf>
    <xf numFmtId="177" fontId="0" fillId="3" borderId="16" xfId="18" applyFill="1" applyBorder="1" applyAlignment="1">
      <alignment/>
    </xf>
    <xf numFmtId="178" fontId="0" fillId="3" borderId="9" xfId="0" applyNumberFormat="1" applyFill="1" applyBorder="1" applyAlignment="1">
      <alignment/>
    </xf>
    <xf numFmtId="0" fontId="0" fillId="2" borderId="17" xfId="0" applyFill="1" applyBorder="1" applyAlignment="1">
      <alignment/>
    </xf>
    <xf numFmtId="178" fontId="0" fillId="3" borderId="18" xfId="0" applyNumberFormat="1" applyFill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7"/>
  <sheetViews>
    <sheetView workbookViewId="0" topLeftCell="A1">
      <selection activeCell="F20" sqref="F20"/>
    </sheetView>
  </sheetViews>
  <sheetFormatPr defaultColWidth="11.421875" defaultRowHeight="12.75"/>
  <cols>
    <col min="1" max="1" width="20.421875" style="0" customWidth="1"/>
    <col min="2" max="3" width="14.7109375" style="0" bestFit="1" customWidth="1"/>
    <col min="4" max="4" width="8.7109375" style="0" customWidth="1"/>
    <col min="5" max="5" width="18.8515625" style="0" bestFit="1" customWidth="1"/>
    <col min="6" max="7" width="14.7109375" style="0" bestFit="1" customWidth="1"/>
  </cols>
  <sheetData>
    <row r="1" spans="1:10" ht="23.25">
      <c r="A1" s="27" t="s">
        <v>34</v>
      </c>
      <c r="B1" s="27"/>
      <c r="C1" s="27"/>
      <c r="D1" s="27"/>
      <c r="E1" s="27"/>
      <c r="F1" s="27"/>
      <c r="G1" s="27"/>
      <c r="H1" s="15"/>
      <c r="I1" s="15"/>
      <c r="J1" s="15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3.5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6"/>
      <c r="B6" s="6" t="s">
        <v>6</v>
      </c>
      <c r="C6" s="6" t="s">
        <v>7</v>
      </c>
      <c r="D6" s="15"/>
      <c r="E6" s="1" t="s">
        <v>26</v>
      </c>
      <c r="F6" s="4" t="s">
        <v>6</v>
      </c>
      <c r="G6" s="5" t="s">
        <v>7</v>
      </c>
      <c r="H6" s="15"/>
      <c r="I6" s="15"/>
      <c r="J6" s="15"/>
    </row>
    <row r="7" spans="1:10" ht="12.75">
      <c r="A7" s="6" t="s">
        <v>0</v>
      </c>
      <c r="B7" s="21">
        <v>225000</v>
      </c>
      <c r="C7" s="21">
        <v>250000</v>
      </c>
      <c r="D7" s="15"/>
      <c r="E7" s="2" t="s">
        <v>9</v>
      </c>
      <c r="F7" s="29"/>
      <c r="G7" s="30"/>
      <c r="H7" s="15"/>
      <c r="I7" s="15"/>
      <c r="J7" s="15"/>
    </row>
    <row r="8" spans="1:10" ht="12.75">
      <c r="A8" s="6" t="s">
        <v>1</v>
      </c>
      <c r="B8" s="11">
        <v>5</v>
      </c>
      <c r="C8" s="11">
        <v>5</v>
      </c>
      <c r="D8" s="15"/>
      <c r="E8" s="14" t="s">
        <v>27</v>
      </c>
      <c r="F8" s="21">
        <v>12000</v>
      </c>
      <c r="G8" s="23">
        <v>8000</v>
      </c>
      <c r="H8" s="15"/>
      <c r="I8" s="15"/>
      <c r="J8" s="15"/>
    </row>
    <row r="9" spans="1:10" ht="13.5" customHeight="1">
      <c r="A9" s="6" t="s">
        <v>2</v>
      </c>
      <c r="B9" s="12">
        <v>0.08</v>
      </c>
      <c r="C9" s="12">
        <v>0.08</v>
      </c>
      <c r="D9" s="15"/>
      <c r="E9" s="14" t="s">
        <v>28</v>
      </c>
      <c r="F9" s="21">
        <v>48000</v>
      </c>
      <c r="G9" s="23">
        <v>48000</v>
      </c>
      <c r="H9" s="15"/>
      <c r="I9" s="15"/>
      <c r="J9" s="15"/>
    </row>
    <row r="10" spans="1:10" ht="12.75">
      <c r="A10" s="6" t="s">
        <v>4</v>
      </c>
      <c r="B10" s="22">
        <f>F13</f>
        <v>118000</v>
      </c>
      <c r="C10" s="22">
        <f>G13</f>
        <v>118000</v>
      </c>
      <c r="D10" s="15"/>
      <c r="E10" s="14" t="s">
        <v>29</v>
      </c>
      <c r="F10" s="21">
        <v>4000</v>
      </c>
      <c r="G10" s="23">
        <v>2000</v>
      </c>
      <c r="H10" s="15"/>
      <c r="I10" s="15"/>
      <c r="J10" s="15"/>
    </row>
    <row r="11" spans="1:10" ht="12.75">
      <c r="A11" s="6" t="s">
        <v>5</v>
      </c>
      <c r="B11" s="22">
        <f>F18</f>
        <v>280000</v>
      </c>
      <c r="C11" s="22">
        <f>G18</f>
        <v>295000</v>
      </c>
      <c r="D11" s="15"/>
      <c r="E11" s="14" t="s">
        <v>35</v>
      </c>
      <c r="F11" s="31">
        <f>B7/B8</f>
        <v>45000</v>
      </c>
      <c r="G11" s="39">
        <f>C7/C8</f>
        <v>50000</v>
      </c>
      <c r="H11" s="15"/>
      <c r="I11" s="15"/>
      <c r="J11" s="15"/>
    </row>
    <row r="12" spans="1:10" ht="13.5" thickBot="1">
      <c r="A12" s="6" t="s">
        <v>3</v>
      </c>
      <c r="B12" s="13">
        <v>30000</v>
      </c>
      <c r="C12" s="13">
        <v>28000</v>
      </c>
      <c r="D12" s="15"/>
      <c r="E12" s="40" t="s">
        <v>36</v>
      </c>
      <c r="F12" s="32">
        <f>B7/2*B9</f>
        <v>9000</v>
      </c>
      <c r="G12" s="41">
        <f>C7/2*C9</f>
        <v>10000</v>
      </c>
      <c r="H12" s="15"/>
      <c r="I12" s="15"/>
      <c r="J12" s="15"/>
    </row>
    <row r="13" spans="1:10" ht="13.5" thickBot="1">
      <c r="A13" s="6" t="s">
        <v>16</v>
      </c>
      <c r="B13" s="21">
        <v>16.8</v>
      </c>
      <c r="C13" s="16"/>
      <c r="D13" s="15"/>
      <c r="E13" s="36" t="s">
        <v>30</v>
      </c>
      <c r="F13" s="37">
        <f>SUM(F8:F12)</f>
        <v>118000</v>
      </c>
      <c r="G13" s="38">
        <f>SUM(G8:G12)</f>
        <v>118000</v>
      </c>
      <c r="H13" s="15"/>
      <c r="I13" s="15"/>
      <c r="J13" s="15"/>
    </row>
    <row r="14" spans="1:10" ht="12.75">
      <c r="A14" s="15"/>
      <c r="B14" s="15"/>
      <c r="C14" s="15"/>
      <c r="D14" s="15"/>
      <c r="E14" s="33" t="s">
        <v>10</v>
      </c>
      <c r="F14" s="34">
        <v>1.5</v>
      </c>
      <c r="G14" s="35">
        <v>2.5</v>
      </c>
      <c r="H14" s="15"/>
      <c r="I14" s="15"/>
      <c r="J14" s="15"/>
    </row>
    <row r="15" spans="1:10" ht="12.75">
      <c r="A15" s="15"/>
      <c r="B15" s="15"/>
      <c r="C15" s="15"/>
      <c r="D15" s="15"/>
      <c r="E15" s="14" t="s">
        <v>31</v>
      </c>
      <c r="F15" s="21">
        <v>2.8</v>
      </c>
      <c r="G15" s="23">
        <v>2.8</v>
      </c>
      <c r="H15" s="15"/>
      <c r="I15" s="15"/>
      <c r="J15" s="15"/>
    </row>
    <row r="16" spans="1:10" ht="12.75">
      <c r="A16" s="15"/>
      <c r="B16" s="15"/>
      <c r="C16" s="15"/>
      <c r="D16" s="15"/>
      <c r="E16" s="14" t="s">
        <v>32</v>
      </c>
      <c r="F16" s="21">
        <v>3.8</v>
      </c>
      <c r="G16" s="23">
        <v>3.8</v>
      </c>
      <c r="H16" s="15"/>
      <c r="I16" s="15"/>
      <c r="J16" s="15"/>
    </row>
    <row r="17" spans="1:10" ht="12.75">
      <c r="A17" s="15"/>
      <c r="B17" s="15"/>
      <c r="C17" s="15"/>
      <c r="D17" s="15"/>
      <c r="E17" s="14" t="s">
        <v>37</v>
      </c>
      <c r="F17" s="21">
        <v>37000</v>
      </c>
      <c r="G17" s="23">
        <v>40200</v>
      </c>
      <c r="H17" s="15"/>
      <c r="I17" s="15"/>
      <c r="J17" s="15"/>
    </row>
    <row r="18" spans="1:10" ht="13.5" thickBot="1">
      <c r="A18" s="15"/>
      <c r="B18" s="15"/>
      <c r="C18" s="15"/>
      <c r="D18" s="15"/>
      <c r="E18" s="3" t="s">
        <v>33</v>
      </c>
      <c r="F18" s="24">
        <f>F14*B12+F15*B12+F16*B12+F17</f>
        <v>280000</v>
      </c>
      <c r="G18" s="26">
        <f>G14*C12+G15*C12+G16*C12+G17</f>
        <v>295000</v>
      </c>
      <c r="H18" s="15"/>
      <c r="I18" s="15"/>
      <c r="J18" s="15"/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2.75">
      <c r="A37" s="15"/>
      <c r="B37" s="15"/>
      <c r="C37" s="15"/>
      <c r="D37" s="15"/>
      <c r="E37" s="15"/>
      <c r="F37" s="15"/>
      <c r="G37" s="15"/>
      <c r="H37" s="15"/>
      <c r="I37" s="15"/>
      <c r="J37" s="15"/>
    </row>
  </sheetData>
  <mergeCells count="1">
    <mergeCell ref="A1:G1"/>
  </mergeCells>
  <printOptions gridLines="1" headings="1"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32"/>
  <sheetViews>
    <sheetView tabSelected="1" workbookViewId="0" topLeftCell="A1">
      <selection activeCell="H12" sqref="H12"/>
    </sheetView>
  </sheetViews>
  <sheetFormatPr defaultColWidth="11.421875" defaultRowHeight="12.75"/>
  <cols>
    <col min="1" max="1" width="14.7109375" style="0" customWidth="1"/>
    <col min="2" max="2" width="14.8515625" style="0" bestFit="1" customWidth="1"/>
    <col min="3" max="3" width="14.7109375" style="0" bestFit="1" customWidth="1"/>
    <col min="4" max="4" width="13.140625" style="0" customWidth="1"/>
    <col min="5" max="5" width="18.57421875" style="0" customWidth="1"/>
    <col min="6" max="7" width="14.7109375" style="0" bestFit="1" customWidth="1"/>
  </cols>
  <sheetData>
    <row r="1" spans="1:10" ht="18">
      <c r="A1" s="28" t="s">
        <v>25</v>
      </c>
      <c r="B1" s="28"/>
      <c r="C1" s="28"/>
      <c r="D1" s="28"/>
      <c r="E1" s="28"/>
      <c r="F1" s="28"/>
      <c r="G1" s="28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8" t="s">
        <v>8</v>
      </c>
      <c r="B3" s="17"/>
      <c r="C3" s="17"/>
      <c r="D3" s="17"/>
      <c r="E3" s="19" t="s">
        <v>12</v>
      </c>
      <c r="F3" s="17"/>
      <c r="G3" s="17"/>
      <c r="H3" s="17"/>
      <c r="I3" s="17"/>
      <c r="J3" s="17"/>
    </row>
    <row r="4" spans="1:10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"/>
      <c r="B5" s="4" t="s">
        <v>6</v>
      </c>
      <c r="C5" s="5" t="s">
        <v>7</v>
      </c>
      <c r="D5" s="17"/>
      <c r="E5" s="1"/>
      <c r="F5" s="4" t="s">
        <v>6</v>
      </c>
      <c r="G5" s="5" t="s">
        <v>7</v>
      </c>
      <c r="H5" s="17"/>
      <c r="I5" s="17"/>
      <c r="J5" s="17"/>
    </row>
    <row r="6" spans="1:10" ht="12.75">
      <c r="A6" s="2" t="s">
        <v>9</v>
      </c>
      <c r="B6" s="22">
        <f>Eingaben!F13</f>
        <v>118000</v>
      </c>
      <c r="C6" s="22">
        <f>Eingaben!G13</f>
        <v>118000</v>
      </c>
      <c r="D6" s="17"/>
      <c r="E6" s="2" t="s">
        <v>13</v>
      </c>
      <c r="F6" s="22">
        <f>Eingaben!B12*Eingaben!$B$13</f>
        <v>504000</v>
      </c>
      <c r="G6" s="25">
        <f>Eingaben!C12*Eingaben!$B$13</f>
        <v>470400</v>
      </c>
      <c r="H6" s="17"/>
      <c r="I6" s="17"/>
      <c r="J6" s="17"/>
    </row>
    <row r="7" spans="1:10" ht="12.75">
      <c r="A7" s="2" t="s">
        <v>10</v>
      </c>
      <c r="B7" s="22">
        <f>Eingaben!B11</f>
        <v>280000</v>
      </c>
      <c r="C7" s="25">
        <f>Eingaben!C11</f>
        <v>295000</v>
      </c>
      <c r="D7" s="17"/>
      <c r="E7" s="2" t="s">
        <v>14</v>
      </c>
      <c r="F7" s="22">
        <f>B8</f>
        <v>398000</v>
      </c>
      <c r="G7" s="25">
        <f>C8</f>
        <v>413000</v>
      </c>
      <c r="H7" s="17"/>
      <c r="I7" s="17"/>
      <c r="J7" s="17"/>
    </row>
    <row r="8" spans="1:10" ht="13.5" thickBot="1">
      <c r="A8" s="3" t="s">
        <v>11</v>
      </c>
      <c r="B8" s="24">
        <f>SUM(B6:B7)</f>
        <v>398000</v>
      </c>
      <c r="C8" s="26">
        <f>SUM(C6:C7)</f>
        <v>413000</v>
      </c>
      <c r="D8" s="17"/>
      <c r="E8" s="3" t="s">
        <v>15</v>
      </c>
      <c r="F8" s="24">
        <f>F6-F7</f>
        <v>106000</v>
      </c>
      <c r="G8" s="26">
        <f>G6-G7</f>
        <v>57400</v>
      </c>
      <c r="H8" s="17"/>
      <c r="I8" s="17"/>
      <c r="J8" s="17"/>
    </row>
    <row r="9" spans="1:10" ht="12.75">
      <c r="A9" s="20" t="str">
        <f>IF(B8&lt;C8,"Die Alternative 1 ist um "&amp;C8-B8&amp;" € günstiger","Die Alternative 2 ist um "&amp;B8-C8&amp;" € günstiger")</f>
        <v>Die Alternative 1 ist um 15000 € günstiger</v>
      </c>
      <c r="B9" s="17"/>
      <c r="C9" s="17"/>
      <c r="D9" s="17"/>
      <c r="E9" s="20" t="str">
        <f>IF(F8&gt;G8,"Die Alternative 1 ist um "&amp;F8-G8&amp;" € gewinnbringender","Die Alternative 2 ist um "&amp;G8-F8&amp;" € gewinnbringender")</f>
        <v>Die Alternative 1 ist um 48600 € gewinnbringender</v>
      </c>
      <c r="F9" s="17"/>
      <c r="G9" s="17"/>
      <c r="H9" s="17"/>
      <c r="I9" s="17"/>
      <c r="J9" s="17"/>
    </row>
    <row r="10" spans="1:10" ht="12.75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0" ht="12.75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0" ht="15.75">
      <c r="A12" s="19" t="s">
        <v>17</v>
      </c>
      <c r="B12" s="17"/>
      <c r="C12" s="17"/>
      <c r="D12" s="17"/>
      <c r="E12" s="18" t="s">
        <v>21</v>
      </c>
      <c r="F12" s="17"/>
      <c r="G12" s="17"/>
      <c r="H12" s="17"/>
      <c r="I12" s="17"/>
      <c r="J12" s="17"/>
    </row>
    <row r="13" spans="1:10" ht="13.5" thickBo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2.75">
      <c r="A14" s="1"/>
      <c r="B14" s="4" t="s">
        <v>6</v>
      </c>
      <c r="C14" s="5" t="s">
        <v>7</v>
      </c>
      <c r="D14" s="17"/>
      <c r="E14" s="1"/>
      <c r="F14" s="4" t="s">
        <v>6</v>
      </c>
      <c r="G14" s="5" t="s">
        <v>7</v>
      </c>
      <c r="H14" s="17"/>
      <c r="I14" s="17"/>
      <c r="J14" s="17"/>
    </row>
    <row r="15" spans="1:10" ht="12.75">
      <c r="A15" s="2" t="s">
        <v>13</v>
      </c>
      <c r="B15" s="22">
        <f>Eingaben!B12*Eingaben!$B$13</f>
        <v>504000</v>
      </c>
      <c r="C15" s="25">
        <f>Eingaben!C12*Eingaben!$B$13</f>
        <v>470400</v>
      </c>
      <c r="D15" s="17"/>
      <c r="E15" s="2" t="s">
        <v>0</v>
      </c>
      <c r="F15" s="22">
        <f>Eingaben!B7</f>
        <v>225000</v>
      </c>
      <c r="G15" s="25">
        <f>Eingaben!C7</f>
        <v>250000</v>
      </c>
      <c r="H15" s="17"/>
      <c r="I15" s="17"/>
      <c r="J15" s="17"/>
    </row>
    <row r="16" spans="1:10" ht="12.75">
      <c r="A16" s="2" t="s">
        <v>18</v>
      </c>
      <c r="B16" s="22">
        <f>F7-Eingaben!B7/2*Eingaben!B9</f>
        <v>389000</v>
      </c>
      <c r="C16" s="25">
        <f>G7-Eingaben!C7/2*Eingaben!C9</f>
        <v>403000</v>
      </c>
      <c r="D16" s="17"/>
      <c r="E16" s="2" t="s">
        <v>22</v>
      </c>
      <c r="F16" s="22">
        <f>Eingaben!B7/Eingaben!B8</f>
        <v>45000</v>
      </c>
      <c r="G16" s="25">
        <f>Eingaben!C7/Eingaben!C8</f>
        <v>50000</v>
      </c>
      <c r="H16" s="17"/>
      <c r="I16" s="17"/>
      <c r="J16" s="17"/>
    </row>
    <row r="17" spans="1:10" ht="12.75">
      <c r="A17" s="2" t="s">
        <v>15</v>
      </c>
      <c r="B17" s="22">
        <f>B15-B16</f>
        <v>115000</v>
      </c>
      <c r="C17" s="25">
        <f>C15-C16</f>
        <v>67400</v>
      </c>
      <c r="D17" s="17"/>
      <c r="E17" s="2" t="s">
        <v>15</v>
      </c>
      <c r="F17" s="22">
        <f>B17</f>
        <v>115000</v>
      </c>
      <c r="G17" s="25">
        <f>C17</f>
        <v>67400</v>
      </c>
      <c r="H17" s="17"/>
      <c r="I17" s="17"/>
      <c r="J17" s="17"/>
    </row>
    <row r="18" spans="1:10" ht="12.75">
      <c r="A18" s="2" t="s">
        <v>19</v>
      </c>
      <c r="B18" s="22">
        <f>Eingaben!B7/2</f>
        <v>112500</v>
      </c>
      <c r="C18" s="25">
        <f>Eingaben!C7/2</f>
        <v>125000</v>
      </c>
      <c r="D18" s="17"/>
      <c r="E18" s="2" t="s">
        <v>23</v>
      </c>
      <c r="F18" s="22">
        <f>SUM(F16:F17)</f>
        <v>160000</v>
      </c>
      <c r="G18" s="25">
        <f>SUM(G16:G17)</f>
        <v>117400</v>
      </c>
      <c r="H18" s="17"/>
      <c r="I18" s="17"/>
      <c r="J18" s="17"/>
    </row>
    <row r="19" spans="1:10" ht="13.5" thickBot="1">
      <c r="A19" s="3" t="s">
        <v>20</v>
      </c>
      <c r="B19" s="7">
        <f>B17/B18</f>
        <v>1.0222222222222221</v>
      </c>
      <c r="C19" s="8">
        <f>C17/C18</f>
        <v>0.5392</v>
      </c>
      <c r="D19" s="17"/>
      <c r="E19" s="3" t="s">
        <v>24</v>
      </c>
      <c r="F19" s="9">
        <f>F15/F18</f>
        <v>1.40625</v>
      </c>
      <c r="G19" s="10">
        <f>G15/G18</f>
        <v>2.1294718909710393</v>
      </c>
      <c r="H19" s="17"/>
      <c r="I19" s="17"/>
      <c r="J19" s="17"/>
    </row>
    <row r="20" spans="1:10" ht="12.75">
      <c r="A20" s="20" t="str">
        <f>IF(B19&gt;C19,"Die Alternative 1 ist um "&amp;ROUND(B19-C19,4)*100&amp;" % günstiger","Die Alternative 2 ist um "&amp;ROUND(C19-B19,4)*100&amp;" % günstiger")</f>
        <v>Die Alternative 1 ist um 48,3 % günstiger</v>
      </c>
      <c r="B20" s="17"/>
      <c r="C20" s="17"/>
      <c r="D20" s="17"/>
      <c r="E20" s="20" t="str">
        <f>IF(F19&lt;G19,"Die Alternative 1 ist "&amp;ROUND(G19-F19,2)&amp;" Jahre fixer amortisiert","Die Alternative 2 ist "&amp;ROUND(F19-G19,2)&amp;" Jahre fixer amortisiert")</f>
        <v>Die Alternative 1 ist 0,72 Jahre fixer amortisiert</v>
      </c>
      <c r="F20" s="17"/>
      <c r="G20" s="17"/>
      <c r="H20" s="17"/>
      <c r="I20" s="17"/>
      <c r="J20" s="17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2.75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 ht="12.75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 ht="12.7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12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2.7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2.7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2.7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2.75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 ht="12.7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12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2.75">
      <c r="A32" s="17"/>
      <c r="B32" s="17"/>
      <c r="C32" s="17"/>
      <c r="D32" s="17"/>
      <c r="E32" s="17"/>
      <c r="F32" s="17"/>
      <c r="G32" s="17"/>
      <c r="H32" s="17"/>
      <c r="I32" s="17"/>
      <c r="J32" s="17"/>
    </row>
  </sheetData>
  <mergeCells count="1">
    <mergeCell ref="A1:G1"/>
  </mergeCells>
  <printOptions gridLines="1" headings="1"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2004-03-14T17:57:57Z</cp:lastPrinted>
  <dcterms:created xsi:type="dcterms:W3CDTF">2000-03-13T14:27:13Z</dcterms:created>
  <dcterms:modified xsi:type="dcterms:W3CDTF">2004-03-15T20:00:36Z</dcterms:modified>
  <cp:category/>
  <cp:version/>
  <cp:contentType/>
  <cp:contentStatus/>
</cp:coreProperties>
</file>